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firstSheet="3" activeTab="4"/>
  </bookViews>
  <sheets>
    <sheet name="Documentation" sheetId="1" r:id="rId1"/>
    <sheet name="DocumentationFilled" sheetId="2" r:id="rId2"/>
    <sheet name="Emissions" sheetId="3" r:id="rId3"/>
    <sheet name="summary" sheetId="4" r:id="rId4"/>
    <sheet name="DB Data Load" sheetId="5" r:id="rId5"/>
  </sheets>
  <definedNames/>
  <calcPr fullCalcOnLoad="1"/>
</workbook>
</file>

<file path=xl/sharedStrings.xml><?xml version="1.0" encoding="utf-8"?>
<sst xmlns="http://schemas.openxmlformats.org/spreadsheetml/2006/main" count="124" uniqueCount="62">
  <si>
    <t>Source Name:</t>
  </si>
  <si>
    <t>Source Description:</t>
  </si>
  <si>
    <t>Staff:</t>
  </si>
  <si>
    <t>Methodology:</t>
  </si>
  <si>
    <t xml:space="preserve">  Inputs – EF:</t>
  </si>
  <si>
    <t xml:space="preserve">   Inputs – Activity:</t>
  </si>
  <si>
    <t>Estimated Emissions:</t>
  </si>
  <si>
    <t>Date Loaded to DB:</t>
  </si>
  <si>
    <t>Unresolved Issues:</t>
  </si>
  <si>
    <t>Planned Improvements:</t>
  </si>
  <si>
    <t>Emission Inventory Source Methodology Summary Form</t>
  </si>
  <si>
    <t>Update History:</t>
  </si>
  <si>
    <t xml:space="preserve">
</t>
  </si>
  <si>
    <t>Note: Within cell, hit ALT-Enter to go to next line in cell</t>
  </si>
  <si>
    <t>Paved Road Dust</t>
  </si>
  <si>
    <t>Source ID Code:</t>
  </si>
  <si>
    <t>XYZ-ZZZ-ZZXX</t>
  </si>
  <si>
    <t>Particulate matter emissions caused by vehicle travel on paved roads which entrains the dust on the roads into the air.  This method does not include vehicle exhaust emissions.</t>
  </si>
  <si>
    <t>Vijay Bhargava, ABC Agency</t>
  </si>
  <si>
    <t>New method, March 2004</t>
  </si>
  <si>
    <t>U.S. EPA AP-42, Section 13.2.1
October 2002</t>
  </si>
  <si>
    <r>
      <t>E = k (sL/2)</t>
    </r>
    <r>
      <rPr>
        <vertAlign val="superscript"/>
        <sz val="12"/>
        <rFont val="Arial"/>
        <family val="2"/>
      </rPr>
      <t>0.65</t>
    </r>
    <r>
      <rPr>
        <sz val="12"/>
        <rFont val="Arial"/>
        <family val="2"/>
      </rPr>
      <t xml:space="preserve"> (W/3 )</t>
    </r>
    <r>
      <rPr>
        <vertAlign val="superscript"/>
        <sz val="12"/>
        <rFont val="Arial"/>
        <family val="2"/>
      </rPr>
      <t>1.5</t>
    </r>
    <r>
      <rPr>
        <sz val="12"/>
        <rFont val="Arial"/>
        <family val="2"/>
      </rPr>
      <t xml:space="preserve"> (1-P/4N)
E = particulate emission factor (having units matching the units of k)
k = particle size multiplier for particle size range and units of interest
      Source: AP-42 methodology
sL = road surface silt loading (grams per square meter) (g/m2)
       Source: EPA defaults, roads subdivided into high and low travel roads
W = average weight (tons) of the vehicles traveling the road
       Source: Engineering estimate for Pune vehicle fleet
P = number of “wet” days with at least 0.254 mm (0.01 in) of precipitation during the averaging period
      Source: Pune average 10 year meteorolgical data from airport
N = number of days in the averaging period (e.g., 365 for annual, 91 for seasonal,
30 for monthly)</t>
    </r>
  </si>
  <si>
    <t>Vehicle kilometers traveled, separated into low and high traffic roads.  Subdivided by geographical jurisdictions.  Data source: Pune IVEM model study (?)</t>
  </si>
  <si>
    <t>Total emissions for entire Pune region are estimated to be XX kilograms/day.  Y tons are from low traffic roads and Z tons are from high traffic roads.  Emissions subdivided by region are shown on the emissions tab.</t>
  </si>
  <si>
    <t>Do not have good regional splits on vehicle traffic estimates
May be important to add additional roadway categories
EPA silt loadings may not be representative of Pune conditions</t>
  </si>
  <si>
    <t xml:space="preserve">Perform paved road silt loading measurements in Pune
Improve vehicle traffic estimates
Evaluate road network to evaluate if additional road categories are warranted
</t>
  </si>
  <si>
    <t>YEAR</t>
  </si>
  <si>
    <t>Area Sources</t>
  </si>
  <si>
    <t>Commercial Cooking</t>
  </si>
  <si>
    <t>Hotels&amp;Rest</t>
  </si>
  <si>
    <t>Bakeries</t>
  </si>
  <si>
    <t>LPG</t>
  </si>
  <si>
    <t>Firewood</t>
  </si>
  <si>
    <t>Diesel</t>
  </si>
  <si>
    <t>Total Numbers</t>
  </si>
  <si>
    <t>Fuel consumed tons/yr</t>
  </si>
  <si>
    <t>Emission Factor</t>
  </si>
  <si>
    <t xml:space="preserve"> </t>
  </si>
  <si>
    <t>POLLUTANT (PM 10) tons</t>
  </si>
  <si>
    <t>Sources</t>
  </si>
  <si>
    <t>S-Sources</t>
  </si>
  <si>
    <t>A-Sources</t>
  </si>
  <si>
    <t>F-Souces</t>
  </si>
  <si>
    <t>As per data given by Pune Bakers Association</t>
  </si>
  <si>
    <t>As per data given by PMC &amp; Cantonment Board</t>
  </si>
  <si>
    <t>Firewood **</t>
  </si>
  <si>
    <t>** These are unregistered Bakeries</t>
  </si>
  <si>
    <t xml:space="preserve">Total Emission estimate from Commercial Cooking is </t>
  </si>
  <si>
    <t>Emission Factor kg/t</t>
  </si>
  <si>
    <t>T/yr</t>
  </si>
  <si>
    <t>POLLUTANT (PM 10) kg/yr</t>
  </si>
  <si>
    <t>Commercial Cooking(Hotels, Restaurant and Bakeries)</t>
  </si>
  <si>
    <t>Emissions for LPG need to be updated by getting exact details of LPG consumption for commercial establishments in Pune city. A thorough inventory need to be done with regard to  unregistered bakeries.</t>
  </si>
  <si>
    <t xml:space="preserve"> A survey has been done visiting major bakeries and hotels and Restaurants in Pune city.The data pertaining to the no of bakeries, hotels and restaurants was obtained from Pune Muncipal corporation, Cantonment Board and Bakers Association .
</t>
  </si>
  <si>
    <r>
      <t>Emission factor for fire wood</t>
    </r>
    <r>
      <rPr>
        <vertAlign val="superscript"/>
        <sz val="12"/>
        <rFont val="Arial"/>
        <family val="2"/>
      </rPr>
      <t>1</t>
    </r>
    <r>
      <rPr>
        <sz val="12"/>
        <rFont val="Arial"/>
        <family val="2"/>
      </rPr>
      <t>: 15.56Kg/t
Emission factor for Diesel</t>
    </r>
    <r>
      <rPr>
        <vertAlign val="superscript"/>
        <sz val="12"/>
        <rFont val="Arial"/>
        <family val="2"/>
      </rPr>
      <t>2</t>
    </r>
    <r>
      <rPr>
        <vertAlign val="subscript"/>
        <sz val="12"/>
        <rFont val="Arial"/>
        <family val="2"/>
      </rPr>
      <t>:</t>
    </r>
    <r>
      <rPr>
        <sz val="12"/>
        <rFont val="Arial"/>
        <family val="2"/>
      </rPr>
      <t>0.25Kg/t
Emission factor for LPG</t>
    </r>
    <r>
      <rPr>
        <vertAlign val="superscript"/>
        <sz val="12"/>
        <rFont val="Arial"/>
        <family val="2"/>
      </rPr>
      <t>3</t>
    </r>
    <r>
      <rPr>
        <sz val="12"/>
        <rFont val="Arial"/>
        <family val="2"/>
      </rPr>
      <t>:0.06Kg/t
References:1)Compilation of air pollutant emission factors AP-42, fifth edition, volume 1, Stationary and area sources
2)Urban Air Quality Management strategy in Asia-Greater Mumbai Report, Edited by Jitu Shah and Tanvi Nagpal, World Technical paper no 381,1997,
3)Revised emission factors-USEPA,AP42,1996</t>
    </r>
  </si>
  <si>
    <r>
      <t>1)</t>
    </r>
    <r>
      <rPr>
        <sz val="12"/>
        <rFont val="Arial"/>
        <family val="2"/>
      </rPr>
      <t xml:space="preserve"> </t>
    </r>
    <r>
      <rPr>
        <b/>
        <sz val="12"/>
        <rFont val="Arial"/>
        <family val="2"/>
      </rPr>
      <t>No of Bakeries:As per PMC and Cantonement Board</t>
    </r>
    <r>
      <rPr>
        <sz val="12"/>
        <rFont val="Arial"/>
        <family val="2"/>
      </rPr>
      <t xml:space="preserve">
PM10 from fire woodl:147.66 Tons/year
 PM10 from   Diesel:.022 Tons/year
</t>
    </r>
    <r>
      <rPr>
        <b/>
        <sz val="12"/>
        <rFont val="Arial"/>
        <family val="2"/>
      </rPr>
      <t xml:space="preserve"> 2</t>
    </r>
    <r>
      <rPr>
        <sz val="12"/>
        <rFont val="Arial"/>
        <family val="2"/>
      </rPr>
      <t>)</t>
    </r>
    <r>
      <rPr>
        <b/>
        <sz val="12"/>
        <rFont val="Arial"/>
        <family val="2"/>
      </rPr>
      <t>No of Bakeries: As per Bakers Association</t>
    </r>
    <r>
      <rPr>
        <sz val="12"/>
        <rFont val="Arial"/>
        <family val="2"/>
      </rPr>
      <t xml:space="preserve">
PM10 from fire wood and Diesel:209 tons/yr
PM10 from  Diesel:0.22 tons/yr
</t>
    </r>
    <r>
      <rPr>
        <b/>
        <sz val="12"/>
        <rFont val="Arial"/>
        <family val="2"/>
      </rPr>
      <t xml:space="preserve"> 3</t>
    </r>
    <r>
      <rPr>
        <sz val="12"/>
        <rFont val="Arial"/>
        <family val="2"/>
      </rPr>
      <t>)</t>
    </r>
    <r>
      <rPr>
        <b/>
        <sz val="12"/>
        <rFont val="Arial"/>
        <family val="2"/>
      </rPr>
      <t>No of Hotels and Restaurants:As per PMC and Cantonement Board</t>
    </r>
    <r>
      <rPr>
        <sz val="12"/>
        <rFont val="Arial"/>
        <family val="2"/>
      </rPr>
      <t xml:space="preserve">
PM10 from LPG consumption:0.34yons/yr
</t>
    </r>
    <r>
      <rPr>
        <b/>
        <sz val="12"/>
        <rFont val="Arial"/>
        <family val="2"/>
      </rPr>
      <t xml:space="preserve">Grand total for all Commercial cooking =  209.34 tons/year
S.No 2&amp;3 should be considered for the database.
</t>
    </r>
  </si>
  <si>
    <t xml:space="preserve">Particulate matter(PM10)     emissions released  from  Hotels and Bakeries is due to  LPG, wood burning and Combustion of diesel .  </t>
  </si>
  <si>
    <t>22nd March 2004</t>
  </si>
  <si>
    <t xml:space="preserve">a)U.S. EPA AP-42, fifth edition volume 1,stationary and point sources ,
b)Survey and Data collection from Pune Municipal Corporation, Cantonment Board
and Bakers Association.
 </t>
  </si>
  <si>
    <t xml:space="preserve">Hotels, Restaurant: LPG: code no 5514002060
Bakeries: Firewood:code no 5524202030
Bakeries:Diesel(unspecified): code no 5520000000
</t>
  </si>
  <si>
    <t xml:space="preserve">M.S. Satyanarayana Rao , Sr Analyst,Zonal Laboratory, AndhraPradesh Pollution Control Board,R.C.Puram,Medak,Telno;040-23027222
email:maryalasatya@yahoo.com
Abba Elizabeth , NEERI ,MUMBAI Zonal Lab
89-B, Dr A.B.Road, Worli, Mumbai-400018.
Telno-022-24973521/24974607
email:abba1@rediffmail.com
</t>
  </si>
  <si>
    <t>tons/yr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</si>
</sst>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_(* #,##0.0_);_(* \(#,##0.0\);_(* &quot;-&quot;??_);_(@_)"/>
    <numFmt numFmtId="169" formatCode="_(* #,##0_);_(* \(#,##0\);_(* &quot;-&quot;??_);_(@_)"/>
    <numFmt numFmtId="170" formatCode="0.00000"/>
    <numFmt numFmtId="171" formatCode="0.0000"/>
    <numFmt numFmtId="172" formatCode="0.000"/>
    <numFmt numFmtId="173" formatCode="0.0000000"/>
    <numFmt numFmtId="174" formatCode="0.000000"/>
    <numFmt numFmtId="175" formatCode="0.00000000"/>
    <numFmt numFmtId="176" formatCode="_(* #,##0.0000_);_(* \(#,##0.0000\);_(* &quot;-&quot;????_);_(@_)"/>
    <numFmt numFmtId="177" formatCode="0.0"/>
    <numFmt numFmtId="178" formatCode="0.000000000"/>
  </numFmts>
  <fonts count="14">
    <font>
      <sz val="10"/>
      <name val="Arial"/>
      <family val="0"/>
    </font>
    <font>
      <sz val="12"/>
      <name val="Arial"/>
      <family val="2"/>
    </font>
    <font>
      <b/>
      <sz val="12"/>
      <name val="Arial"/>
      <family val="2"/>
    </font>
    <font>
      <vertAlign val="superscript"/>
      <sz val="12"/>
      <name val="Arial"/>
      <family val="2"/>
    </font>
    <font>
      <b/>
      <sz val="10"/>
      <name val="Arial"/>
      <family val="2"/>
    </font>
    <font>
      <sz val="8.75"/>
      <name val="Arial"/>
      <family val="0"/>
    </font>
    <font>
      <b/>
      <sz val="10.5"/>
      <name val="Arial"/>
      <family val="0"/>
    </font>
    <font>
      <b/>
      <sz val="8.75"/>
      <name val="Arial"/>
      <family val="0"/>
    </font>
    <font>
      <u val="single"/>
      <sz val="10"/>
      <color indexed="12"/>
      <name val="Arial"/>
      <family val="0"/>
    </font>
    <font>
      <u val="single"/>
      <sz val="10"/>
      <color indexed="36"/>
      <name val="Arial"/>
      <family val="0"/>
    </font>
    <font>
      <sz val="14"/>
      <name val="Arial"/>
      <family val="2"/>
    </font>
    <font>
      <sz val="12"/>
      <color indexed="10"/>
      <name val="Arial"/>
      <family val="2"/>
    </font>
    <font>
      <strike/>
      <sz val="12"/>
      <name val="Arial"/>
      <family val="2"/>
    </font>
    <font>
      <vertAlign val="subscript"/>
      <sz val="12"/>
      <name val="Arial"/>
      <family val="2"/>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1" xfId="0" applyFont="1" applyBorder="1" applyAlignment="1">
      <alignment vertical="top" wrapText="1"/>
    </xf>
    <xf numFmtId="0" fontId="2" fillId="0" borderId="0" xfId="0" applyFont="1" applyAlignment="1">
      <alignment/>
    </xf>
    <xf numFmtId="0" fontId="1" fillId="0" borderId="0" xfId="0" applyFont="1" applyBorder="1" applyAlignment="1">
      <alignment vertical="top" wrapText="1"/>
    </xf>
    <xf numFmtId="0" fontId="0" fillId="0" borderId="0" xfId="0" applyFont="1" applyAlignment="1">
      <alignment/>
    </xf>
    <xf numFmtId="0" fontId="1" fillId="0" borderId="2" xfId="0" applyFont="1" applyBorder="1" applyAlignment="1">
      <alignment vertical="top" wrapText="1"/>
    </xf>
    <xf numFmtId="0" fontId="0" fillId="0" borderId="0" xfId="0" applyFont="1" applyBorder="1" applyAlignment="1">
      <alignment/>
    </xf>
    <xf numFmtId="0" fontId="0" fillId="0" borderId="0" xfId="0" applyFont="1" applyAlignment="1">
      <alignment/>
    </xf>
    <xf numFmtId="167" fontId="1" fillId="0" borderId="2" xfId="0" applyNumberFormat="1" applyFont="1" applyBorder="1" applyAlignment="1">
      <alignment horizontal="left" vertical="top" wrapText="1"/>
    </xf>
    <xf numFmtId="0" fontId="0" fillId="0" borderId="3" xfId="0" applyBorder="1" applyAlignment="1">
      <alignment horizontal="center"/>
    </xf>
    <xf numFmtId="1" fontId="0" fillId="0" borderId="0" xfId="0" applyNumberFormat="1" applyAlignment="1">
      <alignment/>
    </xf>
    <xf numFmtId="2" fontId="0" fillId="0" borderId="0" xfId="0" applyNumberFormat="1" applyAlignment="1">
      <alignment/>
    </xf>
    <xf numFmtId="0" fontId="4" fillId="0" borderId="0" xfId="0" applyFont="1" applyAlignment="1">
      <alignment/>
    </xf>
    <xf numFmtId="0" fontId="0" fillId="0" borderId="0" xfId="0" applyAlignment="1">
      <alignment horizontal="center"/>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3" xfId="0" applyBorder="1" applyAlignment="1">
      <alignment horizontal="center" wrapText="1"/>
    </xf>
    <xf numFmtId="177" fontId="0" fillId="0" borderId="3" xfId="0" applyNumberFormat="1" applyBorder="1" applyAlignment="1">
      <alignment horizontal="center"/>
    </xf>
    <xf numFmtId="177" fontId="0" fillId="0" borderId="0" xfId="0" applyNumberFormat="1" applyAlignment="1">
      <alignment/>
    </xf>
    <xf numFmtId="0" fontId="0" fillId="0" borderId="7" xfId="0" applyBorder="1" applyAlignment="1">
      <alignment/>
    </xf>
    <xf numFmtId="1" fontId="0" fillId="0" borderId="6" xfId="0" applyNumberFormat="1" applyBorder="1" applyAlignment="1">
      <alignment/>
    </xf>
    <xf numFmtId="177" fontId="0" fillId="0" borderId="8" xfId="0" applyNumberFormat="1" applyBorder="1" applyAlignment="1">
      <alignment/>
    </xf>
    <xf numFmtId="0" fontId="0" fillId="0" borderId="9" xfId="0" applyBorder="1" applyAlignment="1">
      <alignment/>
    </xf>
    <xf numFmtId="1" fontId="0" fillId="0" borderId="4" xfId="0" applyNumberFormat="1" applyBorder="1" applyAlignment="1">
      <alignment/>
    </xf>
    <xf numFmtId="177" fontId="0" fillId="0" borderId="10" xfId="0" applyNumberFormat="1" applyBorder="1" applyAlignment="1">
      <alignment/>
    </xf>
    <xf numFmtId="0" fontId="0" fillId="0" borderId="11" xfId="0" applyBorder="1" applyAlignment="1">
      <alignment/>
    </xf>
    <xf numFmtId="1" fontId="0" fillId="0" borderId="0" xfId="0" applyNumberFormat="1" applyBorder="1" applyAlignment="1">
      <alignment/>
    </xf>
    <xf numFmtId="177" fontId="0" fillId="0" borderId="5"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2" fontId="4" fillId="0" borderId="0" xfId="0" applyNumberFormat="1" applyFont="1" applyAlignment="1">
      <alignment/>
    </xf>
    <xf numFmtId="0" fontId="4" fillId="0" borderId="9" xfId="0" applyFont="1" applyBorder="1" applyAlignment="1">
      <alignment wrapText="1"/>
    </xf>
    <xf numFmtId="0" fontId="4" fillId="0" borderId="4" xfId="0" applyFont="1" applyBorder="1" applyAlignment="1">
      <alignment wrapText="1"/>
    </xf>
    <xf numFmtId="1" fontId="4" fillId="0" borderId="4" xfId="0" applyNumberFormat="1"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4" fillId="0" borderId="12" xfId="0" applyFont="1" applyBorder="1" applyAlignment="1">
      <alignment wrapText="1"/>
    </xf>
    <xf numFmtId="1" fontId="4" fillId="0" borderId="12" xfId="0" applyNumberFormat="1" applyFont="1" applyBorder="1" applyAlignment="1">
      <alignment wrapText="1"/>
    </xf>
    <xf numFmtId="0" fontId="4" fillId="0" borderId="2" xfId="0" applyFont="1" applyBorder="1" applyAlignment="1">
      <alignment wrapText="1"/>
    </xf>
    <xf numFmtId="0" fontId="10" fillId="0" borderId="0" xfId="0" applyFont="1" applyAlignment="1">
      <alignment/>
    </xf>
    <xf numFmtId="0" fontId="11" fillId="0" borderId="2" xfId="0" applyFont="1" applyBorder="1" applyAlignment="1">
      <alignment vertical="top" wrapText="1"/>
    </xf>
    <xf numFmtId="17" fontId="1" fillId="0" borderId="2" xfId="0" applyNumberFormat="1"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alignment vertical="top" wrapText="1"/>
    </xf>
    <xf numFmtId="172" fontId="4" fillId="0" borderId="0" xfId="0" applyNumberFormat="1" applyFont="1" applyAlignment="1">
      <alignment/>
    </xf>
    <xf numFmtId="0" fontId="1" fillId="0" borderId="0" xfId="0" applyFont="1" applyBorder="1" applyAlignment="1">
      <alignment vertical="top" wrapText="1"/>
    </xf>
    <xf numFmtId="0" fontId="0" fillId="0" borderId="0" xfId="0" applyFont="1" applyAlignment="1">
      <alignment vertical="top" wrapText="1"/>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2002 Paved Road Dust Example</a:t>
            </a:r>
          </a:p>
        </c:rich>
      </c:tx>
      <c:layout/>
      <c:spPr>
        <a:noFill/>
        <a:ln>
          <a:noFill/>
        </a:ln>
      </c:spPr>
    </c:title>
    <c:plotArea>
      <c:layout/>
      <c:barChart>
        <c:barDir val="col"/>
        <c:grouping val="clustered"/>
        <c:varyColors val="0"/>
        <c:ser>
          <c:idx val="0"/>
          <c:order val="0"/>
          <c:tx>
            <c:strRef>
              <c:f>Emissions!$C$5</c:f>
              <c:strCache>
                <c:ptCount val="1"/>
                <c:pt idx="0">
                  <c:v>Low Daily Traffic Roads 
ADT &lt; 5000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Emissions!$B$6:$B$13</c:f>
              <c:numCache>
                <c:ptCount val="8"/>
                <c:pt idx="0">
                  <c:v>S1</c:v>
                </c:pt>
                <c:pt idx="1">
                  <c:v>S2</c:v>
                </c:pt>
                <c:pt idx="2">
                  <c:v>N1</c:v>
                </c:pt>
                <c:pt idx="3">
                  <c:v>N2</c:v>
                </c:pt>
                <c:pt idx="4">
                  <c:v>E1</c:v>
                </c:pt>
                <c:pt idx="5">
                  <c:v>E2</c:v>
                </c:pt>
                <c:pt idx="6">
                  <c:v>W1</c:v>
                </c:pt>
                <c:pt idx="7">
                  <c:v>W2</c:v>
                </c:pt>
              </c:numCache>
            </c:numRef>
          </c:cat>
          <c:val>
            <c:numRef>
              <c:f>Emissions!$C$6:$C$13</c:f>
              <c:numCache>
                <c:ptCount val="8"/>
                <c:pt idx="0">
                  <c:v>123.58727421586691</c:v>
                </c:pt>
                <c:pt idx="1">
                  <c:v>1095.2877912598176</c:v>
                </c:pt>
                <c:pt idx="2">
                  <c:v>158.2908641102937</c:v>
                </c:pt>
                <c:pt idx="3">
                  <c:v>821.9084912751492</c:v>
                </c:pt>
                <c:pt idx="4">
                  <c:v>311.2699542571548</c:v>
                </c:pt>
                <c:pt idx="5">
                  <c:v>116.15079066706116</c:v>
                </c:pt>
                <c:pt idx="6">
                  <c:v>773.0401708115687</c:v>
                </c:pt>
                <c:pt idx="7">
                  <c:v>268.42164428546454</c:v>
                </c:pt>
              </c:numCache>
            </c:numRef>
          </c:val>
        </c:ser>
        <c:ser>
          <c:idx val="1"/>
          <c:order val="1"/>
          <c:tx>
            <c:strRef>
              <c:f>Emissions!$D$5</c:f>
              <c:strCache>
                <c:ptCount val="1"/>
                <c:pt idx="0">
                  <c:v>High Daily Traffic Roads
ADT &gt; 5000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Emissions!$B$6:$B$13</c:f>
              <c:numCache>
                <c:ptCount val="8"/>
                <c:pt idx="0">
                  <c:v>S1</c:v>
                </c:pt>
                <c:pt idx="1">
                  <c:v>S2</c:v>
                </c:pt>
                <c:pt idx="2">
                  <c:v>N1</c:v>
                </c:pt>
                <c:pt idx="3">
                  <c:v>N2</c:v>
                </c:pt>
                <c:pt idx="4">
                  <c:v>E1</c:v>
                </c:pt>
                <c:pt idx="5">
                  <c:v>E2</c:v>
                </c:pt>
                <c:pt idx="6">
                  <c:v>W1</c:v>
                </c:pt>
                <c:pt idx="7">
                  <c:v>W2</c:v>
                </c:pt>
              </c:numCache>
            </c:numRef>
          </c:cat>
          <c:val>
            <c:numRef>
              <c:f>Emissions!$D$6:$D$13</c:f>
              <c:numCache>
                <c:ptCount val="8"/>
                <c:pt idx="0">
                  <c:v>389.7204834541949</c:v>
                </c:pt>
                <c:pt idx="1">
                  <c:v>402.02574176018527</c:v>
                </c:pt>
                <c:pt idx="2">
                  <c:v>209.51321378883597</c:v>
                </c:pt>
                <c:pt idx="3">
                  <c:v>142.32002698638857</c:v>
                </c:pt>
                <c:pt idx="4">
                  <c:v>78.20315476043878</c:v>
                </c:pt>
                <c:pt idx="5">
                  <c:v>725.3625948794321</c:v>
                </c:pt>
                <c:pt idx="6">
                  <c:v>159.15880151037538</c:v>
                </c:pt>
                <c:pt idx="7">
                  <c:v>639.2257867374996</c:v>
                </c:pt>
              </c:numCache>
            </c:numRef>
          </c:val>
        </c:ser>
        <c:axId val="60859757"/>
        <c:axId val="10866902"/>
      </c:barChart>
      <c:catAx>
        <c:axId val="60859757"/>
        <c:scaling>
          <c:orientation val="minMax"/>
        </c:scaling>
        <c:axPos val="b"/>
        <c:title>
          <c:tx>
            <c:rich>
              <a:bodyPr vert="horz" rot="0" anchor="ctr"/>
              <a:lstStyle/>
              <a:p>
                <a:pPr algn="ctr">
                  <a:defRPr/>
                </a:pPr>
                <a:r>
                  <a:rPr lang="en-US" cap="none" sz="875" b="1" i="0" u="none" baseline="0">
                    <a:latin typeface="Arial"/>
                    <a:ea typeface="Arial"/>
                    <a:cs typeface="Arial"/>
                  </a:rPr>
                  <a:t>Region</a:t>
                </a:r>
              </a:p>
            </c:rich>
          </c:tx>
          <c:layout/>
          <c:overlay val="0"/>
          <c:spPr>
            <a:noFill/>
            <a:ln>
              <a:noFill/>
            </a:ln>
          </c:spPr>
        </c:title>
        <c:delete val="0"/>
        <c:numFmt formatCode="General" sourceLinked="1"/>
        <c:majorTickMark val="out"/>
        <c:minorTickMark val="none"/>
        <c:tickLblPos val="nextTo"/>
        <c:crossAx val="10866902"/>
        <c:crosses val="autoZero"/>
        <c:auto val="1"/>
        <c:lblOffset val="100"/>
        <c:noMultiLvlLbl val="0"/>
      </c:catAx>
      <c:valAx>
        <c:axId val="10866902"/>
        <c:scaling>
          <c:orientation val="minMax"/>
        </c:scaling>
        <c:axPos val="l"/>
        <c:title>
          <c:tx>
            <c:rich>
              <a:bodyPr vert="horz" rot="-5400000" anchor="ctr"/>
              <a:lstStyle/>
              <a:p>
                <a:pPr algn="ctr">
                  <a:defRPr/>
                </a:pPr>
                <a:r>
                  <a:rPr lang="en-US" cap="none" sz="875" b="1" i="0" u="none" baseline="0">
                    <a:latin typeface="Arial"/>
                    <a:ea typeface="Arial"/>
                    <a:cs typeface="Arial"/>
                  </a:rPr>
                  <a:t>PM10 (kg/year)</a:t>
                </a:r>
              </a:p>
            </c:rich>
          </c:tx>
          <c:layout/>
          <c:overlay val="0"/>
          <c:spPr>
            <a:noFill/>
            <a:ln>
              <a:noFill/>
            </a:ln>
          </c:spPr>
        </c:title>
        <c:majorGridlines/>
        <c:delete val="0"/>
        <c:numFmt formatCode="General" sourceLinked="1"/>
        <c:majorTickMark val="out"/>
        <c:minorTickMark val="none"/>
        <c:tickLblPos val="nextTo"/>
        <c:crossAx val="608597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2</xdr:row>
      <xdr:rowOff>123825</xdr:rowOff>
    </xdr:from>
    <xdr:to>
      <xdr:col>12</xdr:col>
      <xdr:colOff>323850</xdr:colOff>
      <xdr:row>17</xdr:row>
      <xdr:rowOff>76200</xdr:rowOff>
    </xdr:to>
    <xdr:graphicFrame>
      <xdr:nvGraphicFramePr>
        <xdr:cNvPr id="1" name="Chart 1"/>
        <xdr:cNvGraphicFramePr/>
      </xdr:nvGraphicFramePr>
      <xdr:xfrm>
        <a:off x="3914775" y="447675"/>
        <a:ext cx="4676775"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30"/>
  <sheetViews>
    <sheetView workbookViewId="0" topLeftCell="A1">
      <selection activeCell="E7" sqref="E7"/>
    </sheetView>
  </sheetViews>
  <sheetFormatPr defaultColWidth="9.140625" defaultRowHeight="12.75"/>
  <cols>
    <col min="1" max="1" width="2.28125" style="4" customWidth="1"/>
    <col min="2" max="2" width="22.8515625" style="4" customWidth="1"/>
    <col min="3" max="3" width="63.140625" style="4" customWidth="1"/>
    <col min="4" max="16384" width="9.140625" style="4" customWidth="1"/>
  </cols>
  <sheetData>
    <row r="2" ht="15.75">
      <c r="B2" s="2" t="s">
        <v>10</v>
      </c>
    </row>
    <row r="4" spans="2:3" ht="15">
      <c r="B4" s="1" t="s">
        <v>0</v>
      </c>
      <c r="C4" s="5" t="s">
        <v>14</v>
      </c>
    </row>
    <row r="5" spans="2:3" ht="15">
      <c r="B5" s="3"/>
      <c r="C5" s="3"/>
    </row>
    <row r="6" spans="2:3" ht="15">
      <c r="B6" s="1" t="s">
        <v>15</v>
      </c>
      <c r="C6" s="5" t="s">
        <v>14</v>
      </c>
    </row>
    <row r="7" spans="2:3" ht="15">
      <c r="B7" s="3"/>
      <c r="C7" s="3"/>
    </row>
    <row r="8" spans="2:3" ht="45" customHeight="1">
      <c r="B8" s="1" t="s">
        <v>1</v>
      </c>
      <c r="C8" s="5"/>
    </row>
    <row r="9" spans="2:3" ht="15">
      <c r="B9" s="3"/>
      <c r="C9" s="3"/>
    </row>
    <row r="10" spans="2:3" ht="15" customHeight="1">
      <c r="B10" s="1" t="s">
        <v>2</v>
      </c>
      <c r="C10" s="5"/>
    </row>
    <row r="11" spans="2:3" ht="15">
      <c r="B11" s="3"/>
      <c r="C11" s="3"/>
    </row>
    <row r="12" spans="2:3" ht="40.5" customHeight="1">
      <c r="B12" s="1" t="s">
        <v>11</v>
      </c>
      <c r="C12" s="5"/>
    </row>
    <row r="13" spans="2:3" ht="15">
      <c r="B13" s="3"/>
      <c r="C13" s="3"/>
    </row>
    <row r="14" spans="2:3" ht="47.25" customHeight="1">
      <c r="B14" s="1" t="s">
        <v>3</v>
      </c>
      <c r="C14" s="5"/>
    </row>
    <row r="15" spans="2:3" ht="15">
      <c r="B15" s="3"/>
      <c r="C15" s="3"/>
    </row>
    <row r="16" spans="2:3" ht="15">
      <c r="B16" s="1" t="s">
        <v>4</v>
      </c>
      <c r="C16" s="5"/>
    </row>
    <row r="17" spans="2:3" ht="15">
      <c r="B17" s="3"/>
      <c r="C17" s="3"/>
    </row>
    <row r="18" spans="2:3" ht="16.5" customHeight="1">
      <c r="B18" s="1" t="s">
        <v>5</v>
      </c>
      <c r="C18" s="5"/>
    </row>
    <row r="19" spans="2:3" ht="15">
      <c r="B19" s="3"/>
      <c r="C19" s="3"/>
    </row>
    <row r="20" spans="2:3" ht="47.25" customHeight="1">
      <c r="B20" s="1" t="s">
        <v>6</v>
      </c>
      <c r="C20" s="5"/>
    </row>
    <row r="21" spans="2:3" ht="15">
      <c r="B21" s="3"/>
      <c r="C21" s="3"/>
    </row>
    <row r="22" spans="2:3" ht="15">
      <c r="B22" s="1" t="s">
        <v>7</v>
      </c>
      <c r="C22" s="5"/>
    </row>
    <row r="23" spans="2:3" ht="15">
      <c r="B23" s="3"/>
      <c r="C23" s="3"/>
    </row>
    <row r="24" spans="2:3" ht="51" customHeight="1">
      <c r="B24" s="1" t="s">
        <v>8</v>
      </c>
      <c r="C24" s="5"/>
    </row>
    <row r="25" spans="2:3" ht="15">
      <c r="B25" s="3"/>
      <c r="C25" s="3"/>
    </row>
    <row r="26" spans="2:3" ht="51" customHeight="1">
      <c r="B26" s="1" t="s">
        <v>9</v>
      </c>
      <c r="C26" s="5" t="s">
        <v>12</v>
      </c>
    </row>
    <row r="27" spans="2:3" ht="15">
      <c r="B27" s="3"/>
      <c r="C27" s="3"/>
    </row>
    <row r="28" spans="2:3" ht="14.25" customHeight="1">
      <c r="B28" s="48" t="s">
        <v>13</v>
      </c>
      <c r="C28" s="49"/>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C30"/>
  <sheetViews>
    <sheetView workbookViewId="0" topLeftCell="A9">
      <selection activeCell="C16" sqref="C16"/>
    </sheetView>
  </sheetViews>
  <sheetFormatPr defaultColWidth="9.140625" defaultRowHeight="12.75"/>
  <cols>
    <col min="1" max="1" width="2.28125" style="4" customWidth="1"/>
    <col min="2" max="2" width="22.8515625" style="4" customWidth="1"/>
    <col min="3" max="3" width="82.28125" style="4" customWidth="1"/>
    <col min="4" max="16384" width="9.140625" style="4" customWidth="1"/>
  </cols>
  <sheetData>
    <row r="2" ht="15.75">
      <c r="B2" s="2" t="s">
        <v>10</v>
      </c>
    </row>
    <row r="4" spans="2:3" ht="15">
      <c r="B4" s="1" t="s">
        <v>0</v>
      </c>
      <c r="C4" s="5" t="s">
        <v>14</v>
      </c>
    </row>
    <row r="5" spans="2:3" ht="15">
      <c r="B5" s="3"/>
      <c r="C5" s="3"/>
    </row>
    <row r="6" spans="2:3" ht="15">
      <c r="B6" s="1" t="s">
        <v>15</v>
      </c>
      <c r="C6" s="5" t="s">
        <v>16</v>
      </c>
    </row>
    <row r="7" spans="2:3" ht="15">
      <c r="B7" s="3"/>
      <c r="C7" s="3"/>
    </row>
    <row r="8" spans="2:3" ht="45.75" customHeight="1">
      <c r="B8" s="1" t="s">
        <v>1</v>
      </c>
      <c r="C8" s="5" t="s">
        <v>17</v>
      </c>
    </row>
    <row r="9" spans="2:3" ht="15">
      <c r="B9" s="3"/>
      <c r="C9" s="3"/>
    </row>
    <row r="10" spans="2:3" ht="15" customHeight="1">
      <c r="B10" s="1" t="s">
        <v>2</v>
      </c>
      <c r="C10" s="5" t="s">
        <v>18</v>
      </c>
    </row>
    <row r="11" spans="2:3" ht="15">
      <c r="B11" s="3"/>
      <c r="C11" s="3"/>
    </row>
    <row r="12" spans="2:3" ht="40.5" customHeight="1">
      <c r="B12" s="1" t="s">
        <v>11</v>
      </c>
      <c r="C12" s="5" t="s">
        <v>19</v>
      </c>
    </row>
    <row r="13" spans="2:3" ht="15">
      <c r="B13" s="3"/>
      <c r="C13" s="3"/>
    </row>
    <row r="14" spans="2:3" ht="34.5" customHeight="1">
      <c r="B14" s="1" t="s">
        <v>3</v>
      </c>
      <c r="C14" s="5" t="s">
        <v>20</v>
      </c>
    </row>
    <row r="15" spans="2:3" ht="15">
      <c r="B15" s="3"/>
      <c r="C15" s="3"/>
    </row>
    <row r="16" spans="2:3" ht="297" customHeight="1">
      <c r="B16" s="1" t="s">
        <v>4</v>
      </c>
      <c r="C16" s="5" t="s">
        <v>21</v>
      </c>
    </row>
    <row r="17" spans="2:3" ht="15">
      <c r="B17" s="3"/>
      <c r="C17" s="3"/>
    </row>
    <row r="18" spans="2:3" ht="30" customHeight="1">
      <c r="B18" s="1" t="s">
        <v>5</v>
      </c>
      <c r="C18" s="5" t="s">
        <v>22</v>
      </c>
    </row>
    <row r="19" spans="2:3" ht="15">
      <c r="B19" s="3"/>
      <c r="C19" s="3"/>
    </row>
    <row r="20" spans="2:3" ht="47.25" customHeight="1">
      <c r="B20" s="1" t="s">
        <v>6</v>
      </c>
      <c r="C20" s="5" t="s">
        <v>23</v>
      </c>
    </row>
    <row r="21" spans="2:3" ht="15">
      <c r="B21" s="3"/>
      <c r="C21" s="3"/>
    </row>
    <row r="22" spans="2:3" ht="15">
      <c r="B22" s="1" t="s">
        <v>7</v>
      </c>
      <c r="C22" s="8">
        <v>38069</v>
      </c>
    </row>
    <row r="23" spans="2:3" ht="15">
      <c r="B23" s="3"/>
      <c r="C23" s="3"/>
    </row>
    <row r="24" spans="2:3" ht="51" customHeight="1">
      <c r="B24" s="1" t="s">
        <v>8</v>
      </c>
      <c r="C24" s="5" t="s">
        <v>24</v>
      </c>
    </row>
    <row r="25" spans="2:3" ht="15">
      <c r="B25" s="3"/>
      <c r="C25" s="3"/>
    </row>
    <row r="26" spans="2:3" ht="51" customHeight="1">
      <c r="B26" s="1" t="s">
        <v>9</v>
      </c>
      <c r="C26" s="5" t="s">
        <v>25</v>
      </c>
    </row>
    <row r="27" spans="2:3" ht="15">
      <c r="B27" s="3"/>
      <c r="C27" s="3"/>
    </row>
    <row r="28" spans="2:3" ht="14.25" customHeight="1">
      <c r="B28" s="48" t="s">
        <v>13</v>
      </c>
      <c r="C28" s="49"/>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D13"/>
  <sheetViews>
    <sheetView workbookViewId="0" topLeftCell="A2">
      <selection activeCell="C16" sqref="C16"/>
    </sheetView>
  </sheetViews>
  <sheetFormatPr defaultColWidth="9.140625" defaultRowHeight="12.75"/>
  <cols>
    <col min="3" max="4" width="16.28125" style="0" customWidth="1"/>
  </cols>
  <sheetData>
    <row r="2" spans="2:4" ht="12.75">
      <c r="B2" s="13"/>
      <c r="C2" s="13"/>
      <c r="D2" s="13"/>
    </row>
    <row r="3" spans="3:4" ht="24.75" customHeight="1">
      <c r="C3" s="50" t="e">
        <f>#REF!</f>
        <v>#REF!</v>
      </c>
      <c r="D3" s="50"/>
    </row>
    <row r="5" spans="2:4" ht="12.75">
      <c r="B5" s="14" t="e">
        <f>#REF!</f>
        <v>#REF!</v>
      </c>
      <c r="C5" s="19" t="e">
        <f>#REF!</f>
        <v>#REF!</v>
      </c>
      <c r="D5" s="19" t="e">
        <f>#REF!</f>
        <v>#REF!</v>
      </c>
    </row>
    <row r="6" spans="2:4" ht="12.75">
      <c r="B6" s="9" t="e">
        <f>#REF!</f>
        <v>#REF!</v>
      </c>
      <c r="C6" s="20" t="e">
        <f>#REF!</f>
        <v>#REF!</v>
      </c>
      <c r="D6" s="20" t="e">
        <f>#REF!</f>
        <v>#REF!</v>
      </c>
    </row>
    <row r="7" spans="2:4" ht="12.75">
      <c r="B7" s="9" t="e">
        <f>#REF!</f>
        <v>#REF!</v>
      </c>
      <c r="C7" s="20" t="e">
        <f>#REF!</f>
        <v>#REF!</v>
      </c>
      <c r="D7" s="20" t="e">
        <f>#REF!</f>
        <v>#REF!</v>
      </c>
    </row>
    <row r="8" spans="2:4" ht="12.75">
      <c r="B8" s="9" t="e">
        <f>#REF!</f>
        <v>#REF!</v>
      </c>
      <c r="C8" s="20" t="e">
        <f>#REF!</f>
        <v>#REF!</v>
      </c>
      <c r="D8" s="20" t="e">
        <f>#REF!</f>
        <v>#REF!</v>
      </c>
    </row>
    <row r="9" spans="2:4" ht="12.75">
      <c r="B9" s="9" t="e">
        <f>#REF!</f>
        <v>#REF!</v>
      </c>
      <c r="C9" s="20" t="e">
        <f>#REF!</f>
        <v>#REF!</v>
      </c>
      <c r="D9" s="20" t="e">
        <f>#REF!</f>
        <v>#REF!</v>
      </c>
    </row>
    <row r="10" spans="2:4" ht="12.75">
      <c r="B10" s="9" t="e">
        <f>#REF!</f>
        <v>#REF!</v>
      </c>
      <c r="C10" s="20" t="e">
        <f>#REF!</f>
        <v>#REF!</v>
      </c>
      <c r="D10" s="20" t="e">
        <f>#REF!</f>
        <v>#REF!</v>
      </c>
    </row>
    <row r="11" spans="2:4" ht="12.75">
      <c r="B11" s="9" t="e">
        <f>#REF!</f>
        <v>#REF!</v>
      </c>
      <c r="C11" s="20" t="e">
        <f>#REF!</f>
        <v>#REF!</v>
      </c>
      <c r="D11" s="20" t="e">
        <f>#REF!</f>
        <v>#REF!</v>
      </c>
    </row>
    <row r="12" spans="2:4" ht="12.75">
      <c r="B12" s="9" t="e">
        <f>#REF!</f>
        <v>#REF!</v>
      </c>
      <c r="C12" s="20" t="e">
        <f>#REF!</f>
        <v>#REF!</v>
      </c>
      <c r="D12" s="20" t="e">
        <f>#REF!</f>
        <v>#REF!</v>
      </c>
    </row>
    <row r="13" spans="2:4" ht="12.75">
      <c r="B13" s="9" t="e">
        <f>#REF!</f>
        <v>#REF!</v>
      </c>
      <c r="C13" s="20" t="e">
        <f>#REF!</f>
        <v>#REF!</v>
      </c>
      <c r="D13" s="20" t="e">
        <f>#REF!</f>
        <v>#REF!</v>
      </c>
    </row>
  </sheetData>
  <mergeCells count="1">
    <mergeCell ref="C3:D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C30"/>
  <sheetViews>
    <sheetView workbookViewId="0" topLeftCell="A1">
      <selection activeCell="C11" sqref="C11"/>
    </sheetView>
  </sheetViews>
  <sheetFormatPr defaultColWidth="9.140625" defaultRowHeight="12.75"/>
  <cols>
    <col min="1" max="1" width="2.28125" style="4" customWidth="1"/>
    <col min="2" max="2" width="22.8515625" style="4" customWidth="1"/>
    <col min="3" max="3" width="82.28125" style="4" customWidth="1"/>
    <col min="4" max="16384" width="9.140625" style="4" customWidth="1"/>
  </cols>
  <sheetData>
    <row r="2" ht="15.75">
      <c r="B2" s="2" t="s">
        <v>10</v>
      </c>
    </row>
    <row r="4" spans="2:3" ht="15">
      <c r="B4" s="1" t="s">
        <v>0</v>
      </c>
      <c r="C4" s="5" t="s">
        <v>51</v>
      </c>
    </row>
    <row r="5" spans="2:3" ht="15">
      <c r="B5" s="3"/>
      <c r="C5" s="3"/>
    </row>
    <row r="6" spans="2:3" ht="60">
      <c r="B6" s="1" t="s">
        <v>15</v>
      </c>
      <c r="C6" s="5" t="s">
        <v>59</v>
      </c>
    </row>
    <row r="7" spans="2:3" ht="15">
      <c r="B7" s="3"/>
      <c r="C7" s="3"/>
    </row>
    <row r="8" spans="2:3" ht="45.75" customHeight="1">
      <c r="B8" s="1" t="s">
        <v>1</v>
      </c>
      <c r="C8" s="5" t="s">
        <v>56</v>
      </c>
    </row>
    <row r="9" spans="2:3" ht="15">
      <c r="B9" s="3"/>
      <c r="C9" s="3"/>
    </row>
    <row r="10" spans="2:3" ht="150">
      <c r="B10" s="1" t="s">
        <v>2</v>
      </c>
      <c r="C10" s="43" t="s">
        <v>60</v>
      </c>
    </row>
    <row r="11" spans="2:3" ht="15">
      <c r="B11" s="3"/>
      <c r="C11" s="3"/>
    </row>
    <row r="12" spans="2:3" ht="40.5" customHeight="1">
      <c r="B12" s="1" t="s">
        <v>11</v>
      </c>
      <c r="C12" s="44" t="s">
        <v>57</v>
      </c>
    </row>
    <row r="13" spans="2:3" ht="15">
      <c r="B13" s="3"/>
      <c r="C13" s="3"/>
    </row>
    <row r="14" spans="2:3" ht="51.75" customHeight="1">
      <c r="B14" s="1" t="s">
        <v>3</v>
      </c>
      <c r="C14" s="5" t="s">
        <v>58</v>
      </c>
    </row>
    <row r="15" spans="2:3" ht="15">
      <c r="B15" s="3"/>
      <c r="C15" s="3"/>
    </row>
    <row r="16" spans="2:3" ht="207" customHeight="1">
      <c r="B16" s="1" t="s">
        <v>4</v>
      </c>
      <c r="C16" s="5" t="s">
        <v>54</v>
      </c>
    </row>
    <row r="17" spans="2:3" ht="15">
      <c r="B17" s="3"/>
      <c r="C17" s="3"/>
    </row>
    <row r="18" spans="2:3" ht="68.25" customHeight="1">
      <c r="B18" s="1" t="s">
        <v>5</v>
      </c>
      <c r="C18" s="5" t="s">
        <v>53</v>
      </c>
    </row>
    <row r="19" spans="2:3" ht="15">
      <c r="B19" s="3"/>
      <c r="C19" s="3"/>
    </row>
    <row r="20" spans="2:3" ht="156.75" customHeight="1">
      <c r="B20" s="1" t="s">
        <v>6</v>
      </c>
      <c r="C20" s="46" t="s">
        <v>55</v>
      </c>
    </row>
    <row r="21" spans="2:3" ht="21" customHeight="1">
      <c r="B21" s="3"/>
      <c r="C21" s="3"/>
    </row>
    <row r="22" spans="2:3" ht="15">
      <c r="B22" s="1" t="s">
        <v>7</v>
      </c>
      <c r="C22" s="8">
        <v>38069</v>
      </c>
    </row>
    <row r="23" spans="2:3" ht="4.5" customHeight="1">
      <c r="B23" s="3"/>
      <c r="C23" s="3"/>
    </row>
    <row r="24" spans="2:3" ht="51" customHeight="1" hidden="1">
      <c r="B24" s="1"/>
      <c r="C24" s="45"/>
    </row>
    <row r="25" spans="2:3" ht="15">
      <c r="B25" s="3"/>
      <c r="C25" s="3"/>
    </row>
    <row r="26" spans="2:3" ht="51" customHeight="1">
      <c r="B26" s="1" t="s">
        <v>9</v>
      </c>
      <c r="C26" s="5" t="s">
        <v>52</v>
      </c>
    </row>
    <row r="27" spans="2:3" ht="15">
      <c r="B27" s="3"/>
      <c r="C27" s="3"/>
    </row>
    <row r="28" spans="2:3" ht="14.25" customHeight="1">
      <c r="B28" s="48" t="s">
        <v>13</v>
      </c>
      <c r="C28" s="49"/>
    </row>
    <row r="29" spans="2:3" ht="12.75">
      <c r="B29" s="6"/>
      <c r="C29" s="6"/>
    </row>
    <row r="30" spans="2:3" ht="12.75">
      <c r="B30" s="7"/>
      <c r="C30" s="7"/>
    </row>
  </sheetData>
  <mergeCells count="1">
    <mergeCell ref="B28:C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8"/>
  <sheetViews>
    <sheetView tabSelected="1" view="pageBreakPreview" zoomScaleSheetLayoutView="100" workbookViewId="0" topLeftCell="A8">
      <selection activeCell="D26" sqref="D26"/>
    </sheetView>
  </sheetViews>
  <sheetFormatPr defaultColWidth="9.140625" defaultRowHeight="12.75"/>
  <cols>
    <col min="1" max="1" width="19.28125" style="0" customWidth="1"/>
    <col min="2" max="2" width="22.421875" style="0" customWidth="1"/>
    <col min="3" max="3" width="20.00390625" style="0" customWidth="1"/>
    <col min="4" max="5" width="16.8515625" style="0" customWidth="1"/>
    <col min="6" max="7" width="15.7109375" style="0" customWidth="1"/>
    <col min="9" max="9" width="17.57421875" style="0" customWidth="1"/>
    <col min="10" max="10" width="13.140625" style="0" customWidth="1"/>
    <col min="11" max="11" width="12.57421875" style="0" customWidth="1"/>
  </cols>
  <sheetData>
    <row r="1" ht="12.75">
      <c r="B1" s="12" t="s">
        <v>44</v>
      </c>
    </row>
    <row r="4" spans="1:13" s="12" customFormat="1" ht="25.5">
      <c r="A4" s="38" t="s">
        <v>39</v>
      </c>
      <c r="B4" s="39" t="s">
        <v>40</v>
      </c>
      <c r="C4" s="39" t="s">
        <v>41</v>
      </c>
      <c r="D4" s="40" t="s">
        <v>42</v>
      </c>
      <c r="E4" s="40" t="s">
        <v>34</v>
      </c>
      <c r="F4" s="39" t="s">
        <v>35</v>
      </c>
      <c r="G4" s="39" t="s">
        <v>48</v>
      </c>
      <c r="H4" s="39" t="s">
        <v>26</v>
      </c>
      <c r="I4" s="41" t="s">
        <v>50</v>
      </c>
      <c r="J4" s="37" t="s">
        <v>49</v>
      </c>
      <c r="K4" s="37"/>
      <c r="L4" s="37"/>
      <c r="M4" s="37"/>
    </row>
    <row r="5" spans="1:11" ht="12.75">
      <c r="A5" s="25" t="s">
        <v>27</v>
      </c>
      <c r="B5" s="15" t="s">
        <v>28</v>
      </c>
      <c r="C5" s="15" t="s">
        <v>30</v>
      </c>
      <c r="D5" s="26" t="s">
        <v>32</v>
      </c>
      <c r="E5" s="26">
        <v>130</v>
      </c>
      <c r="F5" s="15">
        <f>26*365</f>
        <v>9490</v>
      </c>
      <c r="G5" s="15">
        <v>15.56</v>
      </c>
      <c r="H5" s="15">
        <v>2003</v>
      </c>
      <c r="I5" s="27">
        <f>+F5*G5</f>
        <v>147664.4</v>
      </c>
      <c r="J5" s="11">
        <f>I5/1000</f>
        <v>147.6644</v>
      </c>
      <c r="K5" s="11"/>
    </row>
    <row r="6" spans="1:11" ht="12.75">
      <c r="A6" s="28"/>
      <c r="B6" s="16"/>
      <c r="C6" s="16"/>
      <c r="D6" s="29"/>
      <c r="E6" s="29"/>
      <c r="F6" s="16"/>
      <c r="G6" s="16"/>
      <c r="H6" s="16"/>
      <c r="I6" s="30" t="s">
        <v>37</v>
      </c>
      <c r="J6" s="11"/>
      <c r="K6" s="11"/>
    </row>
    <row r="7" spans="1:11" ht="12.75">
      <c r="A7" s="28" t="s">
        <v>27</v>
      </c>
      <c r="B7" s="16" t="s">
        <v>28</v>
      </c>
      <c r="C7" s="16" t="s">
        <v>30</v>
      </c>
      <c r="D7" s="29" t="s">
        <v>33</v>
      </c>
      <c r="E7" s="29">
        <v>18</v>
      </c>
      <c r="F7" s="31">
        <f>(((15*365)*0.89)/1000)*E7</f>
        <v>87.70949999999999</v>
      </c>
      <c r="G7" s="31">
        <v>0.25</v>
      </c>
      <c r="H7" s="16">
        <v>2003</v>
      </c>
      <c r="I7" s="30">
        <f>+F7*G7</f>
        <v>21.927374999999998</v>
      </c>
      <c r="J7" s="11">
        <f>I7/1000</f>
        <v>0.021927375</v>
      </c>
      <c r="K7" s="11"/>
    </row>
    <row r="8" spans="1:9" ht="12.75">
      <c r="A8" s="28"/>
      <c r="B8" s="16"/>
      <c r="C8" s="16"/>
      <c r="D8" s="16"/>
      <c r="E8" s="16"/>
      <c r="F8" s="16"/>
      <c r="G8" s="16"/>
      <c r="H8" s="16"/>
      <c r="I8" s="17"/>
    </row>
    <row r="9" spans="1:10" ht="12.75">
      <c r="A9" s="22"/>
      <c r="B9" s="18"/>
      <c r="C9" s="18"/>
      <c r="D9" s="18"/>
      <c r="E9" s="18"/>
      <c r="F9" s="18"/>
      <c r="G9" s="18"/>
      <c r="H9" s="18"/>
      <c r="I9" s="24">
        <f>SUM(I5:I7)</f>
        <v>147686.327375</v>
      </c>
      <c r="J9" s="11">
        <f>I9/1000</f>
        <v>147.686327375</v>
      </c>
    </row>
    <row r="10" ht="12.75">
      <c r="I10" s="11"/>
    </row>
    <row r="12" ht="12.75">
      <c r="B12" s="12" t="s">
        <v>44</v>
      </c>
    </row>
    <row r="14" spans="1:13" s="12" customFormat="1" ht="25.5">
      <c r="A14" s="34" t="s">
        <v>39</v>
      </c>
      <c r="B14" s="35" t="s">
        <v>40</v>
      </c>
      <c r="C14" s="35" t="s">
        <v>41</v>
      </c>
      <c r="D14" s="36" t="s">
        <v>42</v>
      </c>
      <c r="E14" s="36" t="s">
        <v>34</v>
      </c>
      <c r="F14" s="35" t="s">
        <v>35</v>
      </c>
      <c r="G14" s="35" t="s">
        <v>36</v>
      </c>
      <c r="H14" s="35" t="s">
        <v>26</v>
      </c>
      <c r="I14" s="41" t="s">
        <v>50</v>
      </c>
      <c r="J14" s="37"/>
      <c r="K14" s="37"/>
      <c r="L14" s="37"/>
      <c r="M14" s="37"/>
    </row>
    <row r="15" spans="1:11" ht="23.25" customHeight="1">
      <c r="A15" s="22" t="s">
        <v>27</v>
      </c>
      <c r="B15" s="18" t="s">
        <v>28</v>
      </c>
      <c r="C15" s="18" t="s">
        <v>29</v>
      </c>
      <c r="D15" s="23" t="s">
        <v>31</v>
      </c>
      <c r="E15" s="23">
        <f>2463+192</f>
        <v>2655</v>
      </c>
      <c r="F15" s="18">
        <v>5634</v>
      </c>
      <c r="G15" s="18">
        <v>0.06</v>
      </c>
      <c r="H15" s="18">
        <v>2003</v>
      </c>
      <c r="I15" s="24">
        <f>+F15*G15</f>
        <v>338.03999999999996</v>
      </c>
      <c r="J15" s="11">
        <f>I15/1000</f>
        <v>0.33803999999999995</v>
      </c>
      <c r="K15" s="11"/>
    </row>
    <row r="18" ht="12.75">
      <c r="B18" s="12" t="s">
        <v>43</v>
      </c>
    </row>
    <row r="19" spans="1:13" s="12" customFormat="1" ht="25.5">
      <c r="A19" s="38" t="s">
        <v>39</v>
      </c>
      <c r="B19" s="39" t="s">
        <v>40</v>
      </c>
      <c r="C19" s="39" t="s">
        <v>41</v>
      </c>
      <c r="D19" s="40" t="s">
        <v>42</v>
      </c>
      <c r="E19" s="40" t="s">
        <v>34</v>
      </c>
      <c r="F19" s="39" t="s">
        <v>35</v>
      </c>
      <c r="G19" s="39" t="s">
        <v>36</v>
      </c>
      <c r="H19" s="39" t="s">
        <v>26</v>
      </c>
      <c r="I19" s="41" t="s">
        <v>38</v>
      </c>
      <c r="J19" s="37"/>
      <c r="K19" s="37"/>
      <c r="L19" s="37"/>
      <c r="M19" s="37"/>
    </row>
    <row r="20" spans="1:11" ht="12.75">
      <c r="A20" s="25" t="s">
        <v>27</v>
      </c>
      <c r="B20" s="15" t="s">
        <v>28</v>
      </c>
      <c r="C20" s="15" t="s">
        <v>30</v>
      </c>
      <c r="D20" s="26" t="s">
        <v>45</v>
      </c>
      <c r="E20" s="26">
        <v>270</v>
      </c>
      <c r="F20" s="15">
        <f>((40*365)/1000)*270</f>
        <v>3942</v>
      </c>
      <c r="G20" s="15">
        <v>15.56</v>
      </c>
      <c r="H20" s="15">
        <v>2003</v>
      </c>
      <c r="I20" s="27">
        <f>+F20*G20</f>
        <v>61337.520000000004</v>
      </c>
      <c r="J20" s="11">
        <f>I20/1000</f>
        <v>61.337520000000005</v>
      </c>
      <c r="K20" s="11"/>
    </row>
    <row r="21" spans="1:11" ht="12.75">
      <c r="A21" s="28" t="s">
        <v>27</v>
      </c>
      <c r="B21" s="16" t="s">
        <v>28</v>
      </c>
      <c r="C21" s="16" t="s">
        <v>30</v>
      </c>
      <c r="D21" s="29" t="s">
        <v>32</v>
      </c>
      <c r="E21" s="29">
        <v>130</v>
      </c>
      <c r="F21" s="16">
        <f>26*365</f>
        <v>9490</v>
      </c>
      <c r="G21" s="16">
        <v>15.56</v>
      </c>
      <c r="H21" s="16">
        <v>2003</v>
      </c>
      <c r="I21" s="30">
        <f>+F21*G21</f>
        <v>147664.4</v>
      </c>
      <c r="J21" s="11">
        <f>I21/1000</f>
        <v>147.6644</v>
      </c>
      <c r="K21" s="11"/>
    </row>
    <row r="22" spans="1:11" ht="12.75">
      <c r="A22" s="22" t="s">
        <v>27</v>
      </c>
      <c r="B22" s="18" t="s">
        <v>28</v>
      </c>
      <c r="C22" s="18" t="s">
        <v>30</v>
      </c>
      <c r="D22" s="23" t="s">
        <v>33</v>
      </c>
      <c r="E22" s="23">
        <v>18</v>
      </c>
      <c r="F22" s="32">
        <f>(((15*365)*0.89)/1000)*E22</f>
        <v>87.70949999999999</v>
      </c>
      <c r="G22" s="32">
        <v>0.25</v>
      </c>
      <c r="H22" s="18">
        <v>2003</v>
      </c>
      <c r="I22" s="24">
        <f>+F22*G22</f>
        <v>21.927374999999998</v>
      </c>
      <c r="J22" s="11">
        <f>I22/1000</f>
        <v>0.021927375</v>
      </c>
      <c r="K22" s="11"/>
    </row>
    <row r="24" spans="1:10" ht="12.75">
      <c r="A24" t="s">
        <v>46</v>
      </c>
      <c r="I24" s="21">
        <f>SUM(I20:I22)</f>
        <v>209023.84737499998</v>
      </c>
      <c r="J24" s="11">
        <f>I24/1000</f>
        <v>209.02384737499997</v>
      </c>
    </row>
    <row r="25" ht="12.75">
      <c r="I25" s="33"/>
    </row>
    <row r="26" spans="1:10" ht="18">
      <c r="A26" t="s">
        <v>47</v>
      </c>
      <c r="C26" s="12" t="s">
        <v>61</v>
      </c>
      <c r="J26" s="42"/>
    </row>
    <row r="27" spans="2:3" ht="12.75">
      <c r="B27" s="10">
        <f>+I15+I24</f>
        <v>209361.887375</v>
      </c>
      <c r="C27" s="47">
        <f>B27/1000</f>
        <v>209.36188737499998</v>
      </c>
    </row>
    <row r="28" ht="12.75">
      <c r="B28" s="10"/>
    </row>
  </sheetData>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Gaffney</dc:creator>
  <cp:keywords/>
  <dc:description/>
  <cp:lastModifiedBy>shree</cp:lastModifiedBy>
  <cp:lastPrinted>2004-03-19T12:50:34Z</cp:lastPrinted>
  <dcterms:created xsi:type="dcterms:W3CDTF">2004-03-10T00:19:02Z</dcterms:created>
  <dcterms:modified xsi:type="dcterms:W3CDTF">2004-06-23T21:00:25Z</dcterms:modified>
  <cp:category/>
  <cp:version/>
  <cp:contentType/>
  <cp:contentStatus/>
</cp:coreProperties>
</file>